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91\"/>
    </mc:Choice>
  </mc:AlternateContent>
  <xr:revisionPtr revIDLastSave="0" documentId="13_ncr:1_{4D251BE9-5319-4039-86E2-E98AE9CFB4D9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6-07-01" sheetId="6" r:id="rId6"/>
    <sheet name="ОСР 6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6" i="2"/>
  <c r="G56" i="2"/>
  <c r="F56" i="2"/>
  <c r="E56" i="2"/>
  <c r="D56" i="2"/>
  <c r="H55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<sst xmlns="http://schemas.openxmlformats.org/spreadsheetml/2006/main" count="299" uniqueCount="144">
  <si>
    <t>СВОДКА ЗАТРАТ</t>
  </si>
  <si>
    <t>P_0891</t>
  </si>
  <si>
    <t>(идентификатор инвестиционного проекта)</t>
  </si>
  <si>
    <t>Реконструкция КЛ-0,4 кВ от опоры105/3 до опоры 105/4 КВЛ-0,4 кВ ф.1 КТП-168 10/0,4/400кВ (протяженностью 0,36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</si>
  <si>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</si>
  <si>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</si>
  <si>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</si>
  <si>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</si>
  <si>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</si>
  <si>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</si>
  <si>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</si>
  <si>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</si>
  <si>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</si>
  <si>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</si>
  <si>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</si>
  <si>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</si>
  <si>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</si>
  <si>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</si>
  <si>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</si>
  <si>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</si>
  <si>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</si>
  <si>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</si>
  <si>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</si>
  <si>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</si>
  <si>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</si>
  <si>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</si>
  <si>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</si>
  <si>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</si>
  <si>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</si>
  <si>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</si>
  <si>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</si>
  <si>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</si>
  <si>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</si>
  <si>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</si>
  <si>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</si>
  <si>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</si>
  <si>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</si>
  <si>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</si>
  <si>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</si>
  <si>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</si>
  <si>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</si>
  <si>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</si>
  <si>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</si>
  <si>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</si>
  <si>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</si>
  <si>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</si>
  <si>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</si>
  <si>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</si>
  <si>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</si>
  <si>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</si>
  <si>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</si>
  <si>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</si>
  <si>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</si>
  <si>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</si>
  <si>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</si>
  <si>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</si>
  <si>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</si>
  <si>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</si>
  <si>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</si>
  <si>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</si>
  <si>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</si>
  <si>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</si>
  <si>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</si>
  <si>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</si>
  <si>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</si>
  <si>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</si>
  <si>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</si>
  <si>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</si>
  <si>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</si>
  <si>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</si>
  <si>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</si>
  <si>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</si>
  <si>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</si>
  <si>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</si>
  <si>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</si>
  <si>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</si>
  <si>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</si>
  <si>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Смета № 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</si>
  <si>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</si>
  <si>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</si>
  <si>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</si>
  <si>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</si>
  <si>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</si>
  <si>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</si>
  <si>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</si>
  <si>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</si>
  <si>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</si>
  <si>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</si>
  <si>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</si>
  <si>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</si>
  <si>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</si>
  <si>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</si>
  <si>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</si>
  <si>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</si>
  <si>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</si>
  <si>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</si>
  <si>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</si>
  <si>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</si>
  <si>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</si>
  <si>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</si>
  <si>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</si>
  <si>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</si>
  <si>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</si>
  <si>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</si>
  <si>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</si>
  <si>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</si>
  <si>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</si>
  <si>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</si>
  <si>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</si>
  <si>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</si>
  <si>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</si>
  <si>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</si>
  <si>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</si>
  <si>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</si>
  <si>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</si>
  <si>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</si>
  <si>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</si>
  <si>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</si>
  <si>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</si>
  <si>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</si>
  <si>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Реконструкция КЛ одноцепная</t>
  </si>
  <si>
    <t>км</t>
  </si>
  <si>
    <t>ОСР 27-09-01</t>
  </si>
  <si>
    <t>ОСР 27-12-01</t>
  </si>
  <si>
    <t>ОСР 6-12-01</t>
  </si>
  <si>
    <t>Восстановление дорожного покрытия при прокладке кабельной линии (м.б вкл в любую КЛ)</t>
  </si>
  <si>
    <t>км2</t>
  </si>
  <si>
    <t>"Реконструкция КВЛ-6кВ Ф-16 ЦРП-6-КТП-178" г.о. Новокуйбышевск Самарская область</t>
  </si>
  <si>
    <t>ОСР 6-07-01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</si>
  <si>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</si>
  <si>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</si>
  <si>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</si>
  <si>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</si>
  <si>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</si>
  <si>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</si>
  <si>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</si>
  <si>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</si>
  <si>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</si>
  <si>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</si>
  <si>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</si>
  <si>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силовой с алюминиевыми жилами АПвПу 3х120мк</t>
  </si>
  <si>
    <t>ФСБЦ-21.1.07.02-1164</t>
  </si>
  <si>
    <t>Труба полиэтиленовая толстостенная гладкая 110*8,1мм</t>
  </si>
  <si>
    <t>ФСБЦ-24.3.02.02-0004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</si>
</sst>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\ _₽_-;\-* #\ ##0.00\ _₽_-;_-* &quot;-&quot;??\ _₽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_-* #\ ##0.00_-;\-* #\ ##0.00_-;_-* &quot;-&quot;??_-;_-@_-"/>
    <numFmt numFmtId="172" formatCode="###\ ###\ ###\ ##0.00"/>
    <numFmt numFmtId="173" formatCode="#\ ##0.00000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horizontal="center" vertical="center" wrapText="1"/>
    </xf>
    <xf numFmtId="172" fontId="3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2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3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174" fontId="14" fillId="0" borderId="0" xfId="4" applyNumberFormat="1" applyFont="1" applyAlignment="1">
      <alignment vertical="center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64" fontId="13" fillId="0" borderId="1" xfId="3" applyNumberFormat="1" applyFont="1" applyBorder="1" applyAlignment="1">
      <alignment vertical="center" wrapText="1"/>
    </xf>
    <xf numFmtId="164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64" fontId="15" fillId="0" borderId="1" xfId="1" applyFont="1" applyFill="1" applyBorder="1" applyAlignment="1">
      <alignment horizontal="center" vertical="center" wrapText="1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7" workbookViewId="0">
      <selection activeCell="B23" sqref="B23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4" max="4" width="14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3" t="s">
        <v>0</v>
      </c>
      <c r="B12" s="83"/>
      <c r="C12" s="83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4" t="s">
        <v>1</v>
      </c>
      <c r="B16" s="84"/>
      <c r="C16" s="84"/>
    </row>
    <row r="17" spans="1:9" ht="16.2" customHeight="1">
      <c r="A17" s="85" t="s">
        <v>2</v>
      </c>
      <c r="B17" s="85"/>
      <c r="C17" s="85"/>
    </row>
    <row r="18" spans="1:9" ht="16.2" customHeight="1">
      <c r="A18" s="24"/>
      <c r="B18" s="24"/>
      <c r="C18" s="24"/>
    </row>
    <row r="19" spans="1:9" ht="72" customHeight="1">
      <c r="A19" s="86" t="s">
        <v>3</v>
      </c>
      <c r="B19" s="86"/>
      <c r="C19" s="86"/>
    </row>
    <row r="20" spans="1:9" ht="16.2" customHeight="1">
      <c r="A20" s="85" t="s">
        <v>4</v>
      </c>
      <c r="B20" s="85"/>
      <c r="C20" s="85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2"/>
      <c r="F23" s="52"/>
      <c r="G23" s="53"/>
      <c r="H23" s="53"/>
      <c r="I23" s="53"/>
    </row>
    <row r="24" spans="1:9" ht="16.2" customHeight="1">
      <c r="A24" s="50">
        <v>1</v>
      </c>
      <c r="B24" s="50">
        <v>2</v>
      </c>
      <c r="C24" s="50">
        <v>3</v>
      </c>
      <c r="D24" s="52"/>
      <c r="E24" s="52"/>
      <c r="F24" s="52"/>
      <c r="G24" s="53"/>
      <c r="H24" s="53"/>
      <c r="I24" s="53"/>
    </row>
    <row r="25" spans="1:9" ht="16.95" customHeight="1">
      <c r="A25" s="87" t="s">
        <v>8</v>
      </c>
      <c r="B25" s="88"/>
      <c r="C25" s="89"/>
      <c r="D25" s="52"/>
      <c r="E25" s="52"/>
      <c r="F25" s="52"/>
      <c r="G25" s="53"/>
      <c r="H25" s="53"/>
      <c r="I25" s="53"/>
    </row>
    <row r="26" spans="1:9" ht="16.95" customHeight="1">
      <c r="A26" s="50">
        <v>1</v>
      </c>
      <c r="B26" s="54" t="s">
        <v>9</v>
      </c>
      <c r="C26" s="55"/>
      <c r="D26" s="52"/>
      <c r="E26" s="52"/>
      <c r="F26" s="52"/>
      <c r="G26" s="53"/>
      <c r="H26" s="53" t="s">
        <v>10</v>
      </c>
      <c r="I26" s="53"/>
    </row>
    <row r="27" spans="1:9" ht="16.95" customHeight="1">
      <c r="A27" s="56" t="s">
        <v>11</v>
      </c>
      <c r="B27" s="54" t="s">
        <v>12</v>
      </c>
      <c r="C27" s="57">
        <v>0</v>
      </c>
      <c r="D27" s="58"/>
      <c r="E27" s="58"/>
      <c r="F27" s="58"/>
      <c r="G27" s="59" t="s">
        <v>13</v>
      </c>
      <c r="H27" s="59" t="s">
        <v>14</v>
      </c>
      <c r="I27" s="59" t="s">
        <v>15</v>
      </c>
    </row>
    <row r="28" spans="1:9" ht="16.95" customHeight="1">
      <c r="A28" s="56" t="s">
        <v>16</v>
      </c>
      <c r="B28" s="54" t="s">
        <v>17</v>
      </c>
      <c r="C28" s="57">
        <v>0</v>
      </c>
      <c r="D28" s="58"/>
      <c r="E28" s="58"/>
      <c r="F28" s="58"/>
      <c r="G28" s="60">
        <v>2019</v>
      </c>
      <c r="H28" s="61">
        <v>106.826398641827</v>
      </c>
      <c r="I28" s="80"/>
    </row>
    <row r="29" spans="1:9" ht="16.95" customHeight="1">
      <c r="A29" s="56" t="s">
        <v>18</v>
      </c>
      <c r="B29" s="54" t="s">
        <v>19</v>
      </c>
      <c r="C29" s="62">
        <f>ССР!H61*1.2</f>
        <v>840.77546113700396</v>
      </c>
      <c r="D29" s="58"/>
      <c r="E29" s="58"/>
      <c r="F29" s="58"/>
      <c r="G29" s="60">
        <v>2020</v>
      </c>
      <c r="H29" s="61">
        <v>105.561885224957</v>
      </c>
      <c r="I29" s="80"/>
    </row>
    <row r="30" spans="1:9" ht="16.95" customHeight="1">
      <c r="A30" s="50">
        <v>2</v>
      </c>
      <c r="B30" s="54" t="s">
        <v>20</v>
      </c>
      <c r="C30" s="62">
        <f>C27+C28+C29</f>
        <v>840.77546113700396</v>
      </c>
      <c r="D30" s="51"/>
      <c r="E30" s="63"/>
      <c r="F30" s="64"/>
      <c r="G30" s="60">
        <v>2021</v>
      </c>
      <c r="H30" s="61">
        <v>104.9354</v>
      </c>
      <c r="I30" s="80"/>
    </row>
    <row r="31" spans="1:9" ht="16.95" customHeight="1">
      <c r="A31" s="56" t="s">
        <v>21</v>
      </c>
      <c r="B31" s="54" t="s">
        <v>22</v>
      </c>
      <c r="C31" s="62">
        <f>C30-ROUND(C30/1.2,5)</f>
        <v>140.12924113700399</v>
      </c>
      <c r="D31" s="58"/>
      <c r="E31" s="63"/>
      <c r="F31" s="58"/>
      <c r="G31" s="60">
        <v>2022</v>
      </c>
      <c r="H31" s="61">
        <v>114.63142733059399</v>
      </c>
      <c r="I31" s="81"/>
    </row>
    <row r="32" spans="1:9" ht="15.6">
      <c r="A32" s="50">
        <v>3</v>
      </c>
      <c r="B32" s="54" t="s">
        <v>23</v>
      </c>
      <c r="C32" s="65">
        <f>C30*I39</f>
        <v>1018.4097722126201</v>
      </c>
      <c r="D32" s="58"/>
      <c r="E32" s="66"/>
      <c r="F32" s="67"/>
      <c r="G32" s="68">
        <v>2023</v>
      </c>
      <c r="H32" s="61">
        <v>109.096466260827</v>
      </c>
      <c r="I32" s="81"/>
    </row>
    <row r="33" spans="1:9" ht="15.6">
      <c r="A33" s="50"/>
      <c r="B33" s="54" t="s">
        <v>24</v>
      </c>
      <c r="C33" s="62">
        <v>0.83</v>
      </c>
      <c r="D33" s="58"/>
      <c r="E33" s="66"/>
      <c r="F33" s="67"/>
      <c r="G33" s="68"/>
      <c r="H33" s="61"/>
      <c r="I33" s="81"/>
    </row>
    <row r="34" spans="1:9" ht="15.6">
      <c r="A34" s="50"/>
      <c r="B34" s="54" t="s">
        <v>25</v>
      </c>
      <c r="C34" s="65">
        <f>C32*C33</f>
        <v>845.28011093647604</v>
      </c>
      <c r="D34" s="58"/>
      <c r="E34" s="66"/>
      <c r="F34" s="67"/>
      <c r="G34" s="68"/>
      <c r="H34" s="61"/>
      <c r="I34" s="81"/>
    </row>
    <row r="35" spans="1:9" ht="15.6">
      <c r="A35" s="87" t="s">
        <v>26</v>
      </c>
      <c r="B35" s="88"/>
      <c r="C35" s="89"/>
      <c r="D35" s="52"/>
      <c r="E35" s="69"/>
      <c r="F35" s="70"/>
      <c r="G35" s="60">
        <v>2024</v>
      </c>
      <c r="H35" s="61">
        <v>109.113503262205</v>
      </c>
      <c r="I35" s="81"/>
    </row>
    <row r="36" spans="1:9" ht="15.6">
      <c r="A36" s="50">
        <v>1</v>
      </c>
      <c r="B36" s="54" t="s">
        <v>9</v>
      </c>
      <c r="C36" s="55"/>
      <c r="D36" s="52"/>
      <c r="E36" s="71"/>
      <c r="F36" s="72"/>
      <c r="G36" s="60">
        <v>2025</v>
      </c>
      <c r="H36" s="61">
        <v>107.81631706396399</v>
      </c>
      <c r="I36" s="82">
        <f>(H36+100)/200</f>
        <v>1.0390815853198201</v>
      </c>
    </row>
    <row r="37" spans="1:9" ht="15.6">
      <c r="A37" s="56" t="s">
        <v>11</v>
      </c>
      <c r="B37" s="54" t="s">
        <v>12</v>
      </c>
      <c r="C37" s="73">
        <f>ССР!D70+ССР!E70</f>
        <v>4706.4240512895403</v>
      </c>
      <c r="D37" s="58"/>
      <c r="E37" s="71"/>
      <c r="F37" s="58"/>
      <c r="G37" s="60">
        <v>2026</v>
      </c>
      <c r="H37" s="61">
        <v>105.262896868962</v>
      </c>
      <c r="I37" s="82">
        <f>(H37+100)/200*H36/100</f>
        <v>1.1065344785145901</v>
      </c>
    </row>
    <row r="38" spans="1:9" ht="15.6">
      <c r="A38" s="56" t="s">
        <v>16</v>
      </c>
      <c r="B38" s="54" t="s">
        <v>17</v>
      </c>
      <c r="C38" s="73">
        <f>ССР!F70</f>
        <v>0</v>
      </c>
      <c r="D38" s="58"/>
      <c r="E38" s="71"/>
      <c r="F38" s="58"/>
      <c r="G38" s="60">
        <v>2027</v>
      </c>
      <c r="H38" s="61">
        <v>104.420897989339</v>
      </c>
      <c r="I38" s="82">
        <f>(H38+100)/200*H37/100*H36/100</f>
        <v>1.1599922999352299</v>
      </c>
    </row>
    <row r="39" spans="1:9" ht="15.6">
      <c r="A39" s="56" t="s">
        <v>18</v>
      </c>
      <c r="B39" s="54" t="s">
        <v>19</v>
      </c>
      <c r="C39" s="73">
        <f>ССР!G70-C29</f>
        <v>134.276615316293</v>
      </c>
      <c r="D39" s="58"/>
      <c r="E39" s="71"/>
      <c r="F39" s="58"/>
      <c r="G39" s="60">
        <v>2028</v>
      </c>
      <c r="H39" s="61">
        <v>104.420897989339</v>
      </c>
      <c r="I39" s="82">
        <f>(H39+100)/200*H38/100*H37/100*H36/100</f>
        <v>1.2112743761995599</v>
      </c>
    </row>
    <row r="40" spans="1:9" ht="15.6">
      <c r="A40" s="50">
        <v>2</v>
      </c>
      <c r="B40" s="54" t="s">
        <v>20</v>
      </c>
      <c r="C40" s="73">
        <f>C37+C38+C39</f>
        <v>4840.7006666058296</v>
      </c>
      <c r="D40" s="51"/>
      <c r="E40" s="66"/>
      <c r="F40" s="67"/>
      <c r="G40" s="60">
        <v>2029</v>
      </c>
      <c r="H40" s="61">
        <v>104.420897989339</v>
      </c>
      <c r="I40" s="82">
        <f>(H40+100)/200*H39/100*H38/100*H37/100*H36/100</f>
        <v>1.26482358074235</v>
      </c>
    </row>
    <row r="41" spans="1:9" ht="15.6">
      <c r="A41" s="56" t="s">
        <v>21</v>
      </c>
      <c r="B41" s="54" t="s">
        <v>22</v>
      </c>
      <c r="C41" s="62">
        <f>C40-ROUND(C40/1.2,5)</f>
        <v>806.78344660583105</v>
      </c>
      <c r="D41" s="58"/>
      <c r="E41" s="71"/>
      <c r="F41" s="58"/>
      <c r="G41" s="52"/>
      <c r="H41" s="52"/>
      <c r="I41" s="52"/>
    </row>
    <row r="42" spans="1:9" ht="15.6">
      <c r="A42" s="50">
        <v>3</v>
      </c>
      <c r="B42" s="54" t="s">
        <v>23</v>
      </c>
      <c r="C42" s="74">
        <f>C40*I40</f>
        <v>6122.6323504382699</v>
      </c>
      <c r="D42" s="58"/>
      <c r="E42" s="66"/>
      <c r="F42" s="67"/>
      <c r="G42" s="52"/>
      <c r="H42" s="52"/>
      <c r="I42" s="52"/>
    </row>
    <row r="43" spans="1:9" ht="15.6">
      <c r="A43" s="50"/>
      <c r="B43" s="54" t="s">
        <v>24</v>
      </c>
      <c r="C43" s="62">
        <f>C33</f>
        <v>0.83</v>
      </c>
      <c r="D43" s="58"/>
      <c r="E43" s="66"/>
      <c r="F43" s="67"/>
      <c r="G43" s="52"/>
      <c r="H43" s="52"/>
      <c r="I43" s="52"/>
    </row>
    <row r="44" spans="1:9" ht="15.6">
      <c r="A44" s="50"/>
      <c r="B44" s="54" t="s">
        <v>25</v>
      </c>
      <c r="C44" s="65">
        <f>C42*C43</f>
        <v>5081.7848508637599</v>
      </c>
      <c r="D44" s="58"/>
      <c r="E44" s="66"/>
      <c r="F44" s="67"/>
      <c r="G44" s="52"/>
      <c r="H44" s="52"/>
      <c r="I44" s="52"/>
    </row>
    <row r="45" spans="1:9" ht="15.6">
      <c r="A45" s="50"/>
      <c r="B45" s="54"/>
      <c r="C45" s="73"/>
      <c r="D45" s="58"/>
      <c r="E45" s="75"/>
      <c r="F45" s="58"/>
      <c r="G45" s="52"/>
      <c r="H45" s="52"/>
      <c r="I45" s="52"/>
    </row>
    <row r="46" spans="1:9" ht="15.6">
      <c r="A46" s="50"/>
      <c r="B46" s="54" t="s">
        <v>27</v>
      </c>
      <c r="C46" s="76">
        <f>C34+C44</f>
        <v>5927.0649618002399</v>
      </c>
      <c r="D46" s="58"/>
      <c r="E46" s="66"/>
      <c r="F46" s="67"/>
      <c r="G46" s="52"/>
      <c r="H46" s="52"/>
      <c r="I46" s="77"/>
    </row>
    <row r="47" spans="1:9" ht="15.6">
      <c r="A47" s="53"/>
      <c r="B47" s="53"/>
      <c r="C47" s="53"/>
      <c r="D47" s="77"/>
      <c r="E47" s="52"/>
      <c r="F47" s="72"/>
      <c r="G47" s="52"/>
      <c r="H47" s="52"/>
      <c r="I47" s="52"/>
    </row>
    <row r="48" spans="1:9" ht="15.6">
      <c r="A48" s="78" t="s">
        <v>28</v>
      </c>
      <c r="B48" s="53"/>
      <c r="C48" s="53"/>
      <c r="D48" s="52"/>
      <c r="E48" s="79"/>
      <c r="F48" s="52"/>
      <c r="G48" s="52"/>
      <c r="H48" s="52"/>
      <c r="I48" s="52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7" zoomScale="90" zoomScaleNormal="90" workbookViewId="0">
      <selection activeCell="A13" sqref="A13:H13"/>
    </sheetView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6" t="s">
        <v>3</v>
      </c>
      <c r="B13" s="86"/>
      <c r="C13" s="86"/>
      <c r="D13" s="86"/>
      <c r="E13" s="86"/>
      <c r="F13" s="86"/>
      <c r="G13" s="86"/>
      <c r="H13" s="86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31</v>
      </c>
      <c r="C18" s="93" t="s">
        <v>32</v>
      </c>
      <c r="D18" s="90" t="s">
        <v>33</v>
      </c>
      <c r="E18" s="91"/>
      <c r="F18" s="91"/>
      <c r="G18" s="91"/>
      <c r="H18" s="92"/>
    </row>
    <row r="19" spans="1:8" ht="85.2" customHeight="1">
      <c r="A19" s="93"/>
      <c r="B19" s="93"/>
      <c r="C19" s="93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3351.5943974317001</v>
      </c>
      <c r="E25" s="41">
        <v>228.24820393445</v>
      </c>
      <c r="F25" s="41">
        <v>0</v>
      </c>
      <c r="G25" s="41">
        <v>0</v>
      </c>
      <c r="H25" s="41">
        <v>3579.8426013661001</v>
      </c>
    </row>
    <row r="26" spans="1:8" ht="16.95" customHeight="1">
      <c r="A26" s="2"/>
      <c r="B26" s="33"/>
      <c r="C26" s="33" t="s">
        <v>44</v>
      </c>
      <c r="D26" s="41">
        <v>3351.5943974317001</v>
      </c>
      <c r="E26" s="41">
        <v>228.24820393445</v>
      </c>
      <c r="F26" s="41">
        <v>0</v>
      </c>
      <c r="G26" s="41">
        <v>0</v>
      </c>
      <c r="H26" s="41">
        <v>3579.8426013661001</v>
      </c>
    </row>
    <row r="27" spans="1:8" ht="16.95" customHeight="1">
      <c r="A27" s="2"/>
      <c r="B27" s="33"/>
      <c r="C27" s="44" t="s">
        <v>45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 ht="16.95" customHeight="1">
      <c r="A29" s="2"/>
      <c r="B29" s="33"/>
      <c r="C29" s="33" t="s">
        <v>46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 ht="16.95" customHeight="1">
      <c r="A30" s="39"/>
      <c r="B30" s="33"/>
      <c r="C30" s="40" t="s">
        <v>47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 ht="16.95" customHeight="1">
      <c r="A32" s="2"/>
      <c r="B32" s="33"/>
      <c r="C32" s="40" t="s">
        <v>48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 ht="16.95" customHeight="1">
      <c r="A33" s="2"/>
      <c r="B33" s="33"/>
      <c r="C33" s="44" t="s">
        <v>49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 ht="16.95" customHeight="1">
      <c r="A35" s="2"/>
      <c r="B35" s="33"/>
      <c r="C35" s="33" t="s">
        <v>50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4.200000000000003" customHeight="1">
      <c r="A36" s="2"/>
      <c r="B36" s="33"/>
      <c r="C36" s="44" t="s">
        <v>51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 ht="16.95" customHeight="1">
      <c r="A38" s="2"/>
      <c r="B38" s="33"/>
      <c r="C38" s="33" t="s">
        <v>52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16.95" customHeight="1">
      <c r="A39" s="2"/>
      <c r="B39" s="33"/>
      <c r="C39" s="44" t="s">
        <v>53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 ht="16.95" customHeight="1">
      <c r="A41" s="2"/>
      <c r="B41" s="33"/>
      <c r="C41" s="33" t="s">
        <v>54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 ht="16.95" customHeight="1">
      <c r="A42" s="2"/>
      <c r="B42" s="33"/>
      <c r="C42" s="33" t="s">
        <v>55</v>
      </c>
      <c r="D42" s="41">
        <v>3351.5943974317001</v>
      </c>
      <c r="E42" s="41">
        <v>228.24820393445</v>
      </c>
      <c r="F42" s="41">
        <v>0</v>
      </c>
      <c r="G42" s="41">
        <v>0</v>
      </c>
      <c r="H42" s="41">
        <v>3579.8426013661001</v>
      </c>
    </row>
    <row r="43" spans="1:8" ht="16.95" customHeight="1">
      <c r="A43" s="2"/>
      <c r="B43" s="33"/>
      <c r="C43" s="44" t="s">
        <v>56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57</v>
      </c>
      <c r="C44" s="42" t="s">
        <v>58</v>
      </c>
      <c r="D44" s="41">
        <v>67.031887948632999</v>
      </c>
      <c r="E44" s="41">
        <v>4.564964078689</v>
      </c>
      <c r="F44" s="41">
        <v>0</v>
      </c>
      <c r="G44" s="41">
        <v>0</v>
      </c>
      <c r="H44" s="41">
        <v>71.596852027322001</v>
      </c>
    </row>
    <row r="45" spans="1:8" ht="31.2">
      <c r="A45" s="2">
        <v>3</v>
      </c>
      <c r="B45" s="2" t="s">
        <v>57</v>
      </c>
      <c r="C45" s="42" t="s">
        <v>59</v>
      </c>
      <c r="D45" s="41">
        <v>29.488636363636001</v>
      </c>
      <c r="E45" s="41">
        <v>0</v>
      </c>
      <c r="F45" s="41">
        <v>0</v>
      </c>
      <c r="G45" s="41">
        <v>0</v>
      </c>
      <c r="H45" s="41">
        <v>29.488636363636001</v>
      </c>
    </row>
    <row r="46" spans="1:8" ht="16.95" customHeight="1">
      <c r="A46" s="2"/>
      <c r="B46" s="33"/>
      <c r="C46" s="33" t="s">
        <v>60</v>
      </c>
      <c r="D46" s="41">
        <v>96.520524312269004</v>
      </c>
      <c r="E46" s="41">
        <v>4.564964078689</v>
      </c>
      <c r="F46" s="41">
        <v>0</v>
      </c>
      <c r="G46" s="41">
        <v>0</v>
      </c>
      <c r="H46" s="41">
        <v>101.08548839095999</v>
      </c>
    </row>
    <row r="47" spans="1:8" ht="16.95" customHeight="1">
      <c r="A47" s="2"/>
      <c r="B47" s="33"/>
      <c r="C47" s="33" t="s">
        <v>61</v>
      </c>
      <c r="D47" s="41">
        <v>3448.1149217439001</v>
      </c>
      <c r="E47" s="41">
        <v>232.81316801314</v>
      </c>
      <c r="F47" s="41">
        <v>0</v>
      </c>
      <c r="G47" s="41">
        <v>0</v>
      </c>
      <c r="H47" s="41">
        <v>3680.9280897571002</v>
      </c>
    </row>
    <row r="48" spans="1:8" ht="16.95" customHeight="1">
      <c r="A48" s="2"/>
      <c r="B48" s="33"/>
      <c r="C48" s="33" t="s">
        <v>62</v>
      </c>
      <c r="D48" s="41"/>
      <c r="E48" s="41"/>
      <c r="F48" s="41"/>
      <c r="G48" s="41"/>
      <c r="H48" s="41"/>
    </row>
    <row r="49" spans="1:8">
      <c r="A49" s="2">
        <v>4</v>
      </c>
      <c r="B49" s="2" t="s">
        <v>63</v>
      </c>
      <c r="C49" s="48" t="s">
        <v>64</v>
      </c>
      <c r="D49" s="41">
        <v>0</v>
      </c>
      <c r="E49" s="41">
        <v>0</v>
      </c>
      <c r="F49" s="41">
        <v>0</v>
      </c>
      <c r="G49" s="41">
        <v>10.885160247247001</v>
      </c>
      <c r="H49" s="41">
        <v>10.885160247247001</v>
      </c>
    </row>
    <row r="50" spans="1:8" ht="31.2">
      <c r="A50" s="2">
        <v>5</v>
      </c>
      <c r="B50" s="2" t="s">
        <v>65</v>
      </c>
      <c r="C50" s="48" t="s">
        <v>66</v>
      </c>
      <c r="D50" s="41">
        <v>120.78193582116</v>
      </c>
      <c r="E50" s="41">
        <v>6.0764236851430997</v>
      </c>
      <c r="F50" s="41">
        <v>0</v>
      </c>
      <c r="G50" s="41">
        <v>0</v>
      </c>
      <c r="H50" s="41">
        <v>126.8583595063</v>
      </c>
    </row>
    <row r="51" spans="1:8">
      <c r="A51" s="2">
        <v>6</v>
      </c>
      <c r="B51" s="2" t="s">
        <v>67</v>
      </c>
      <c r="C51" s="48" t="s">
        <v>68</v>
      </c>
      <c r="D51" s="41">
        <v>0</v>
      </c>
      <c r="E51" s="41">
        <v>0</v>
      </c>
      <c r="F51" s="41">
        <v>0</v>
      </c>
      <c r="G51" s="41">
        <v>77.345706647726999</v>
      </c>
      <c r="H51" s="41">
        <v>77.345706647726999</v>
      </c>
    </row>
    <row r="52" spans="1:8" ht="16.95" customHeight="1">
      <c r="A52" s="2"/>
      <c r="B52" s="33"/>
      <c r="C52" s="33" t="s">
        <v>69</v>
      </c>
      <c r="D52" s="41">
        <v>120.78193582116</v>
      </c>
      <c r="E52" s="41">
        <v>6.0764236851430997</v>
      </c>
      <c r="F52" s="41">
        <v>0</v>
      </c>
      <c r="G52" s="41">
        <v>88.230866894974</v>
      </c>
      <c r="H52" s="41">
        <v>215.08922640127</v>
      </c>
    </row>
    <row r="53" spans="1:8" ht="16.95" customHeight="1">
      <c r="A53" s="2"/>
      <c r="B53" s="33"/>
      <c r="C53" s="33" t="s">
        <v>70</v>
      </c>
      <c r="D53" s="41">
        <v>3568.8968575651002</v>
      </c>
      <c r="E53" s="41">
        <v>238.88959169827999</v>
      </c>
      <c r="F53" s="41">
        <v>0</v>
      </c>
      <c r="G53" s="41">
        <v>88.230866894974</v>
      </c>
      <c r="H53" s="41">
        <v>3896.0173161583002</v>
      </c>
    </row>
    <row r="54" spans="1:8" ht="16.95" customHeight="1">
      <c r="A54" s="2"/>
      <c r="B54" s="33"/>
      <c r="C54" s="33" t="s">
        <v>71</v>
      </c>
      <c r="D54" s="41"/>
      <c r="E54" s="41"/>
      <c r="F54" s="41"/>
      <c r="G54" s="41"/>
      <c r="H54" s="41"/>
    </row>
    <row r="55" spans="1:8">
      <c r="A55" s="2"/>
      <c r="B55" s="2"/>
      <c r="C55" s="48"/>
      <c r="D55" s="41"/>
      <c r="E55" s="41"/>
      <c r="F55" s="41"/>
      <c r="G55" s="41"/>
      <c r="H55" s="41">
        <f>SUM(D55:G55)</f>
        <v>0</v>
      </c>
    </row>
    <row r="56" spans="1:8" ht="16.95" customHeight="1">
      <c r="A56" s="2"/>
      <c r="B56" s="33"/>
      <c r="C56" s="33" t="s">
        <v>72</v>
      </c>
      <c r="D56" s="41">
        <f>SUM(D55:D55)</f>
        <v>0</v>
      </c>
      <c r="E56" s="41">
        <f>SUM(E55:E55)</f>
        <v>0</v>
      </c>
      <c r="F56" s="41">
        <f>SUM(F55:F55)</f>
        <v>0</v>
      </c>
      <c r="G56" s="41">
        <f>SUM(G55:G55)</f>
        <v>0</v>
      </c>
      <c r="H56" s="41">
        <f>SUM(D56:G56)</f>
        <v>0</v>
      </c>
    </row>
    <row r="57" spans="1:8" ht="16.95" customHeight="1">
      <c r="A57" s="2"/>
      <c r="B57" s="33"/>
      <c r="C57" s="33" t="s">
        <v>73</v>
      </c>
      <c r="D57" s="41">
        <v>3568.8968575651002</v>
      </c>
      <c r="E57" s="41">
        <v>238.88959169827999</v>
      </c>
      <c r="F57" s="41">
        <v>0</v>
      </c>
      <c r="G57" s="41">
        <v>88.230866894974</v>
      </c>
      <c r="H57" s="41">
        <v>3896.0173161583002</v>
      </c>
    </row>
    <row r="58" spans="1:8" ht="153" customHeight="1">
      <c r="A58" s="2"/>
      <c r="B58" s="33"/>
      <c r="C58" s="33" t="s">
        <v>74</v>
      </c>
      <c r="D58" s="41"/>
      <c r="E58" s="41"/>
      <c r="F58" s="41"/>
      <c r="G58" s="41"/>
      <c r="H58" s="41"/>
    </row>
    <row r="59" spans="1:8">
      <c r="A59" s="2">
        <v>7</v>
      </c>
      <c r="B59" s="2" t="s">
        <v>75</v>
      </c>
      <c r="C59" s="48" t="s">
        <v>76</v>
      </c>
      <c r="D59" s="41">
        <v>0</v>
      </c>
      <c r="E59" s="41">
        <v>0</v>
      </c>
      <c r="F59" s="41">
        <v>0</v>
      </c>
      <c r="G59" s="41">
        <v>206.34399017894</v>
      </c>
      <c r="H59" s="41">
        <v>206.34399017894</v>
      </c>
    </row>
    <row r="60" spans="1:8">
      <c r="A60" s="2">
        <v>8</v>
      </c>
      <c r="B60" s="2" t="s">
        <v>77</v>
      </c>
      <c r="C60" s="48" t="s">
        <v>76</v>
      </c>
      <c r="D60" s="41">
        <v>0</v>
      </c>
      <c r="E60" s="41">
        <v>0</v>
      </c>
      <c r="F60" s="41">
        <v>0</v>
      </c>
      <c r="G60" s="41">
        <v>494.30222743523001</v>
      </c>
      <c r="H60" s="41">
        <v>494.30222743523001</v>
      </c>
    </row>
    <row r="61" spans="1:8" ht="16.95" customHeight="1">
      <c r="A61" s="2"/>
      <c r="B61" s="33"/>
      <c r="C61" s="33" t="s">
        <v>78</v>
      </c>
      <c r="D61" s="41">
        <v>0</v>
      </c>
      <c r="E61" s="41">
        <v>0</v>
      </c>
      <c r="F61" s="41">
        <v>0</v>
      </c>
      <c r="G61" s="41">
        <v>700.64621761417004</v>
      </c>
      <c r="H61" s="41">
        <v>700.64621761417004</v>
      </c>
    </row>
    <row r="62" spans="1:8" ht="16.95" customHeight="1">
      <c r="A62" s="2"/>
      <c r="B62" s="33"/>
      <c r="C62" s="33" t="s">
        <v>79</v>
      </c>
      <c r="D62" s="41">
        <v>3568.8968575651002</v>
      </c>
      <c r="E62" s="41">
        <v>238.88959169827999</v>
      </c>
      <c r="F62" s="41">
        <v>0</v>
      </c>
      <c r="G62" s="41">
        <v>788.87708450913999</v>
      </c>
      <c r="H62" s="41">
        <v>4596.6635337725002</v>
      </c>
    </row>
    <row r="63" spans="1:8" ht="16.95" customHeight="1">
      <c r="A63" s="2"/>
      <c r="B63" s="33"/>
      <c r="C63" s="33" t="s">
        <v>80</v>
      </c>
      <c r="D63" s="41"/>
      <c r="E63" s="41"/>
      <c r="F63" s="41"/>
      <c r="G63" s="41"/>
      <c r="H63" s="41"/>
    </row>
    <row r="64" spans="1:8" ht="34.200000000000003" customHeight="1">
      <c r="A64" s="2">
        <v>9</v>
      </c>
      <c r="B64" s="2" t="s">
        <v>81</v>
      </c>
      <c r="C64" s="48" t="s">
        <v>82</v>
      </c>
      <c r="D64" s="41">
        <f>D62*3%</f>
        <v>107.066905726953</v>
      </c>
      <c r="E64" s="41">
        <f>E62*3%</f>
        <v>7.1666877509483999</v>
      </c>
      <c r="F64" s="41">
        <f>F62*3%</f>
        <v>0</v>
      </c>
      <c r="G64" s="41">
        <f>G62*3%</f>
        <v>23.666312535274201</v>
      </c>
      <c r="H64" s="41">
        <f>SUM(D64:G64)</f>
        <v>137.89990601317601</v>
      </c>
    </row>
    <row r="65" spans="1:8" ht="16.95" customHeight="1">
      <c r="A65" s="2"/>
      <c r="B65" s="33"/>
      <c r="C65" s="33" t="s">
        <v>83</v>
      </c>
      <c r="D65" s="41">
        <f>D64</f>
        <v>107.066905726953</v>
      </c>
      <c r="E65" s="41">
        <f>E64</f>
        <v>7.1666877509483999</v>
      </c>
      <c r="F65" s="41">
        <f>F64</f>
        <v>0</v>
      </c>
      <c r="G65" s="41">
        <f>G64</f>
        <v>23.666312535274201</v>
      </c>
      <c r="H65" s="41">
        <f>SUM(D65:G65)</f>
        <v>137.89990601317601</v>
      </c>
    </row>
    <row r="66" spans="1:8" ht="16.95" customHeight="1">
      <c r="A66" s="2"/>
      <c r="B66" s="33"/>
      <c r="C66" s="33" t="s">
        <v>84</v>
      </c>
      <c r="D66" s="41">
        <f>D65+D62</f>
        <v>3675.9637632920499</v>
      </c>
      <c r="E66" s="41">
        <f>E65+E62</f>
        <v>246.05627944922799</v>
      </c>
      <c r="F66" s="41">
        <f>F65+F62</f>
        <v>0</v>
      </c>
      <c r="G66" s="41">
        <f>G65+G62</f>
        <v>812.54339704441395</v>
      </c>
      <c r="H66" s="41">
        <f>SUM(D66:G66)</f>
        <v>4734.5634397857002</v>
      </c>
    </row>
    <row r="67" spans="1:8" ht="16.95" customHeight="1">
      <c r="A67" s="2"/>
      <c r="B67" s="33"/>
      <c r="C67" s="33" t="s">
        <v>85</v>
      </c>
      <c r="D67" s="41"/>
      <c r="E67" s="41"/>
      <c r="F67" s="41"/>
      <c r="G67" s="41"/>
      <c r="H67" s="41"/>
    </row>
    <row r="68" spans="1:8" ht="16.95" customHeight="1">
      <c r="A68" s="2">
        <v>10</v>
      </c>
      <c r="B68" s="2" t="s">
        <v>86</v>
      </c>
      <c r="C68" s="48" t="s">
        <v>87</v>
      </c>
      <c r="D68" s="41">
        <f>D66*20%</f>
        <v>735.192752658411</v>
      </c>
      <c r="E68" s="41">
        <f>E66*20%</f>
        <v>49.211255889845702</v>
      </c>
      <c r="F68" s="41">
        <f>F66*20%</f>
        <v>0</v>
      </c>
      <c r="G68" s="41">
        <f>G66*20%</f>
        <v>162.50867940888301</v>
      </c>
      <c r="H68" s="41">
        <f>SUM(D68:G68)</f>
        <v>946.91268795713904</v>
      </c>
    </row>
    <row r="69" spans="1:8" ht="16.95" customHeight="1">
      <c r="A69" s="2"/>
      <c r="B69" s="33"/>
      <c r="C69" s="33" t="s">
        <v>88</v>
      </c>
      <c r="D69" s="41">
        <f>D68</f>
        <v>735.192752658411</v>
      </c>
      <c r="E69" s="41">
        <f>E68</f>
        <v>49.211255889845702</v>
      </c>
      <c r="F69" s="41">
        <f>F68</f>
        <v>0</v>
      </c>
      <c r="G69" s="41">
        <f>G68</f>
        <v>162.50867940888301</v>
      </c>
      <c r="H69" s="41">
        <f>SUM(D69:G69)</f>
        <v>946.91268795713904</v>
      </c>
    </row>
    <row r="70" spans="1:8" ht="16.95" customHeight="1">
      <c r="A70" s="2"/>
      <c r="B70" s="33"/>
      <c r="C70" s="33" t="s">
        <v>89</v>
      </c>
      <c r="D70" s="41">
        <f>D69+D66</f>
        <v>4411.1565159504598</v>
      </c>
      <c r="E70" s="41">
        <f>E69+E66</f>
        <v>295.26753533907402</v>
      </c>
      <c r="F70" s="41">
        <f>F69+F66</f>
        <v>0</v>
      </c>
      <c r="G70" s="41">
        <f>G69+G66</f>
        <v>975.05207645329699</v>
      </c>
      <c r="H70" s="41">
        <f>SUM(D70:G70)</f>
        <v>5681.4761277428297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96</v>
      </c>
      <c r="D13" s="32">
        <v>3351.5943974317001</v>
      </c>
      <c r="E13" s="32">
        <v>228.24820393445</v>
      </c>
      <c r="F13" s="32">
        <v>0</v>
      </c>
      <c r="G13" s="32">
        <v>0</v>
      </c>
      <c r="H13" s="32">
        <v>3579.8426013661001</v>
      </c>
      <c r="J13" s="20"/>
    </row>
    <row r="14" spans="1:14" ht="16.95" customHeight="1">
      <c r="A14" s="2"/>
      <c r="B14" s="33"/>
      <c r="C14" s="33" t="s">
        <v>97</v>
      </c>
      <c r="D14" s="32">
        <v>3351.5943974317001</v>
      </c>
      <c r="E14" s="32">
        <v>228.24820393445</v>
      </c>
      <c r="F14" s="32">
        <v>0</v>
      </c>
      <c r="G14" s="32">
        <v>0</v>
      </c>
      <c r="H14" s="32">
        <v>3579.8426013661001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64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99</v>
      </c>
      <c r="D13" s="32">
        <v>0</v>
      </c>
      <c r="E13" s="32">
        <v>0</v>
      </c>
      <c r="F13" s="32">
        <v>0</v>
      </c>
      <c r="G13" s="32">
        <v>10.885160247247001</v>
      </c>
      <c r="H13" s="32">
        <v>10.885160247247001</v>
      </c>
      <c r="J13" s="20"/>
    </row>
    <row r="14" spans="1:14" ht="16.95" customHeight="1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10.885160247247001</v>
      </c>
      <c r="H14" s="32">
        <v>10.885160247247001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76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76</v>
      </c>
      <c r="D13" s="32">
        <v>0</v>
      </c>
      <c r="E13" s="32">
        <v>0</v>
      </c>
      <c r="F13" s="32">
        <v>0</v>
      </c>
      <c r="G13" s="32">
        <v>206.34399017894</v>
      </c>
      <c r="H13" s="32">
        <v>206.34399017894</v>
      </c>
      <c r="J13" s="20"/>
    </row>
    <row r="14" spans="1:14" ht="16.95" customHeight="1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206.34399017894</v>
      </c>
      <c r="H14" s="32">
        <v>206.34399017894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103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105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 ht="16.95" customHeight="1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76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94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76</v>
      </c>
      <c r="D13" s="32">
        <v>0</v>
      </c>
      <c r="E13" s="32">
        <v>0</v>
      </c>
      <c r="F13" s="32">
        <v>0</v>
      </c>
      <c r="G13" s="32">
        <v>494.30222743523001</v>
      </c>
      <c r="H13" s="32">
        <v>494.30222743523001</v>
      </c>
      <c r="J13" s="20"/>
    </row>
    <row r="14" spans="1:14" ht="16.95" customHeight="1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494.30222743523001</v>
      </c>
      <c r="H14" s="32">
        <v>494.30222743523001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zoomScale="75" zoomScaleNormal="75" workbookViewId="0">
      <selection sqref="A1:XFD1048576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107</v>
      </c>
      <c r="B1" s="10" t="s">
        <v>108</v>
      </c>
      <c r="C1" s="10" t="s">
        <v>109</v>
      </c>
      <c r="D1" s="10" t="s">
        <v>110</v>
      </c>
      <c r="E1" s="10" t="s">
        <v>111</v>
      </c>
      <c r="F1" s="10" t="s">
        <v>112</v>
      </c>
      <c r="G1" s="10" t="s">
        <v>113</v>
      </c>
      <c r="H1" s="10" t="s">
        <v>114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4" t="s">
        <v>43</v>
      </c>
      <c r="B3" s="95"/>
      <c r="C3" s="11"/>
      <c r="D3" s="12">
        <v>3579.8426013661001</v>
      </c>
      <c r="E3" s="13"/>
      <c r="F3" s="13"/>
      <c r="G3" s="13"/>
      <c r="H3" s="14"/>
    </row>
    <row r="4" spans="1:8">
      <c r="A4" s="100" t="s">
        <v>115</v>
      </c>
      <c r="B4" s="15" t="s">
        <v>116</v>
      </c>
      <c r="C4" s="11"/>
      <c r="D4" s="12">
        <v>3351.5943974317001</v>
      </c>
      <c r="E4" s="13"/>
      <c r="F4" s="13"/>
      <c r="G4" s="13"/>
      <c r="H4" s="14"/>
    </row>
    <row r="5" spans="1:8">
      <c r="A5" s="100"/>
      <c r="B5" s="15" t="s">
        <v>117</v>
      </c>
      <c r="C5" s="10"/>
      <c r="D5" s="12">
        <v>228.24820393445</v>
      </c>
      <c r="E5" s="13"/>
      <c r="F5" s="13"/>
      <c r="G5" s="13"/>
      <c r="H5" s="16"/>
    </row>
    <row r="6" spans="1:8">
      <c r="A6" s="101"/>
      <c r="B6" s="15" t="s">
        <v>118</v>
      </c>
      <c r="C6" s="10"/>
      <c r="D6" s="12">
        <v>0</v>
      </c>
      <c r="E6" s="13"/>
      <c r="F6" s="13"/>
      <c r="G6" s="13"/>
      <c r="H6" s="16"/>
    </row>
    <row r="7" spans="1:8">
      <c r="A7" s="101"/>
      <c r="B7" s="15" t="s">
        <v>119</v>
      </c>
      <c r="C7" s="10"/>
      <c r="D7" s="12">
        <v>0</v>
      </c>
      <c r="E7" s="13"/>
      <c r="F7" s="13"/>
      <c r="G7" s="13"/>
      <c r="H7" s="16"/>
    </row>
    <row r="8" spans="1:8">
      <c r="A8" s="96" t="s">
        <v>96</v>
      </c>
      <c r="B8" s="97"/>
      <c r="C8" s="100" t="s">
        <v>120</v>
      </c>
      <c r="D8" s="17">
        <v>3579.8426013661001</v>
      </c>
      <c r="E8" s="13">
        <v>0.36</v>
      </c>
      <c r="F8" s="13" t="s">
        <v>121</v>
      </c>
      <c r="G8" s="17">
        <v>9944.007226017</v>
      </c>
      <c r="H8" s="16"/>
    </row>
    <row r="9" spans="1:8">
      <c r="A9" s="102">
        <v>1</v>
      </c>
      <c r="B9" s="15" t="s">
        <v>116</v>
      </c>
      <c r="C9" s="100"/>
      <c r="D9" s="17">
        <v>3351.5943974317001</v>
      </c>
      <c r="E9" s="13"/>
      <c r="F9" s="13"/>
      <c r="G9" s="13"/>
      <c r="H9" s="101" t="s">
        <v>43</v>
      </c>
    </row>
    <row r="10" spans="1:8">
      <c r="A10" s="100"/>
      <c r="B10" s="15" t="s">
        <v>117</v>
      </c>
      <c r="C10" s="100"/>
      <c r="D10" s="17">
        <v>228.24820393445</v>
      </c>
      <c r="E10" s="13"/>
      <c r="F10" s="13"/>
      <c r="G10" s="13"/>
      <c r="H10" s="101"/>
    </row>
    <row r="11" spans="1:8">
      <c r="A11" s="100"/>
      <c r="B11" s="15" t="s">
        <v>118</v>
      </c>
      <c r="C11" s="100"/>
      <c r="D11" s="17">
        <v>0</v>
      </c>
      <c r="E11" s="13"/>
      <c r="F11" s="13"/>
      <c r="G11" s="13"/>
      <c r="H11" s="101"/>
    </row>
    <row r="12" spans="1:8">
      <c r="A12" s="100"/>
      <c r="B12" s="15" t="s">
        <v>119</v>
      </c>
      <c r="C12" s="100"/>
      <c r="D12" s="17">
        <v>0</v>
      </c>
      <c r="E12" s="13"/>
      <c r="F12" s="13"/>
      <c r="G12" s="13"/>
      <c r="H12" s="101"/>
    </row>
    <row r="13" spans="1:8" ht="24.6">
      <c r="A13" s="98" t="s">
        <v>64</v>
      </c>
      <c r="B13" s="95"/>
      <c r="C13" s="10"/>
      <c r="D13" s="12">
        <v>10.885160247247001</v>
      </c>
      <c r="E13" s="13"/>
      <c r="F13" s="13"/>
      <c r="G13" s="13"/>
      <c r="H13" s="16"/>
    </row>
    <row r="14" spans="1:8">
      <c r="A14" s="100" t="s">
        <v>122</v>
      </c>
      <c r="B14" s="15" t="s">
        <v>116</v>
      </c>
      <c r="C14" s="10"/>
      <c r="D14" s="12">
        <v>0</v>
      </c>
      <c r="E14" s="13"/>
      <c r="F14" s="13"/>
      <c r="G14" s="13"/>
      <c r="H14" s="16"/>
    </row>
    <row r="15" spans="1:8">
      <c r="A15" s="100"/>
      <c r="B15" s="15" t="s">
        <v>117</v>
      </c>
      <c r="C15" s="10"/>
      <c r="D15" s="12">
        <v>0</v>
      </c>
      <c r="E15" s="13"/>
      <c r="F15" s="13"/>
      <c r="G15" s="13"/>
      <c r="H15" s="16"/>
    </row>
    <row r="16" spans="1:8">
      <c r="A16" s="100"/>
      <c r="B16" s="15" t="s">
        <v>118</v>
      </c>
      <c r="C16" s="10"/>
      <c r="D16" s="12">
        <v>0</v>
      </c>
      <c r="E16" s="13"/>
      <c r="F16" s="13"/>
      <c r="G16" s="13"/>
      <c r="H16" s="16"/>
    </row>
    <row r="17" spans="1:8">
      <c r="A17" s="100"/>
      <c r="B17" s="15" t="s">
        <v>119</v>
      </c>
      <c r="C17" s="10"/>
      <c r="D17" s="12">
        <v>10.885160247247001</v>
      </c>
      <c r="E17" s="13"/>
      <c r="F17" s="13"/>
      <c r="G17" s="13"/>
      <c r="H17" s="16"/>
    </row>
    <row r="18" spans="1:8">
      <c r="A18" s="96" t="s">
        <v>99</v>
      </c>
      <c r="B18" s="97"/>
      <c r="C18" s="100" t="s">
        <v>120</v>
      </c>
      <c r="D18" s="17">
        <v>10.885160247247001</v>
      </c>
      <c r="E18" s="13">
        <v>0.36</v>
      </c>
      <c r="F18" s="13" t="s">
        <v>121</v>
      </c>
      <c r="G18" s="17">
        <v>30.236556242351998</v>
      </c>
      <c r="H18" s="16"/>
    </row>
    <row r="19" spans="1:8">
      <c r="A19" s="102">
        <v>1</v>
      </c>
      <c r="B19" s="15" t="s">
        <v>116</v>
      </c>
      <c r="C19" s="100"/>
      <c r="D19" s="17">
        <v>0</v>
      </c>
      <c r="E19" s="13"/>
      <c r="F19" s="13"/>
      <c r="G19" s="13"/>
      <c r="H19" s="101" t="s">
        <v>43</v>
      </c>
    </row>
    <row r="20" spans="1:8">
      <c r="A20" s="100"/>
      <c r="B20" s="15" t="s">
        <v>117</v>
      </c>
      <c r="C20" s="100"/>
      <c r="D20" s="17">
        <v>0</v>
      </c>
      <c r="E20" s="13"/>
      <c r="F20" s="13"/>
      <c r="G20" s="13"/>
      <c r="H20" s="101"/>
    </row>
    <row r="21" spans="1:8">
      <c r="A21" s="100"/>
      <c r="B21" s="15" t="s">
        <v>118</v>
      </c>
      <c r="C21" s="100"/>
      <c r="D21" s="17">
        <v>0</v>
      </c>
      <c r="E21" s="13"/>
      <c r="F21" s="13"/>
      <c r="G21" s="13"/>
      <c r="H21" s="101"/>
    </row>
    <row r="22" spans="1:8">
      <c r="A22" s="100"/>
      <c r="B22" s="15" t="s">
        <v>119</v>
      </c>
      <c r="C22" s="100"/>
      <c r="D22" s="17">
        <v>10.885160247247001</v>
      </c>
      <c r="E22" s="13"/>
      <c r="F22" s="13"/>
      <c r="G22" s="13"/>
      <c r="H22" s="101"/>
    </row>
    <row r="23" spans="1:8" ht="24.6">
      <c r="A23" s="98" t="s">
        <v>76</v>
      </c>
      <c r="B23" s="95"/>
      <c r="C23" s="10"/>
      <c r="D23" s="12">
        <v>700.64621761417004</v>
      </c>
      <c r="E23" s="13"/>
      <c r="F23" s="13"/>
      <c r="G23" s="13"/>
      <c r="H23" s="16"/>
    </row>
    <row r="24" spans="1:8">
      <c r="A24" s="100" t="s">
        <v>123</v>
      </c>
      <c r="B24" s="15" t="s">
        <v>116</v>
      </c>
      <c r="C24" s="10"/>
      <c r="D24" s="12">
        <v>0</v>
      </c>
      <c r="E24" s="13"/>
      <c r="F24" s="13"/>
      <c r="G24" s="13"/>
      <c r="H24" s="16"/>
    </row>
    <row r="25" spans="1:8">
      <c r="A25" s="100"/>
      <c r="B25" s="15" t="s">
        <v>117</v>
      </c>
      <c r="C25" s="10"/>
      <c r="D25" s="12">
        <v>0</v>
      </c>
      <c r="E25" s="13"/>
      <c r="F25" s="13"/>
      <c r="G25" s="13"/>
      <c r="H25" s="16"/>
    </row>
    <row r="26" spans="1:8">
      <c r="A26" s="100"/>
      <c r="B26" s="15" t="s">
        <v>118</v>
      </c>
      <c r="C26" s="10"/>
      <c r="D26" s="12">
        <v>0</v>
      </c>
      <c r="E26" s="13"/>
      <c r="F26" s="13"/>
      <c r="G26" s="13"/>
      <c r="H26" s="16"/>
    </row>
    <row r="27" spans="1:8">
      <c r="A27" s="100"/>
      <c r="B27" s="15" t="s">
        <v>119</v>
      </c>
      <c r="C27" s="10"/>
      <c r="D27" s="12">
        <v>206.34399017894</v>
      </c>
      <c r="E27" s="13"/>
      <c r="F27" s="13"/>
      <c r="G27" s="13"/>
      <c r="H27" s="16"/>
    </row>
    <row r="28" spans="1:8">
      <c r="A28" s="96" t="s">
        <v>76</v>
      </c>
      <c r="B28" s="97"/>
      <c r="C28" s="100" t="s">
        <v>120</v>
      </c>
      <c r="D28" s="17">
        <v>206.34399017894</v>
      </c>
      <c r="E28" s="13">
        <v>0.36</v>
      </c>
      <c r="F28" s="13" t="s">
        <v>121</v>
      </c>
      <c r="G28" s="17">
        <v>573.17775049705995</v>
      </c>
      <c r="H28" s="16"/>
    </row>
    <row r="29" spans="1:8">
      <c r="A29" s="102">
        <v>1</v>
      </c>
      <c r="B29" s="15" t="s">
        <v>116</v>
      </c>
      <c r="C29" s="100"/>
      <c r="D29" s="17">
        <v>0</v>
      </c>
      <c r="E29" s="13"/>
      <c r="F29" s="13"/>
      <c r="G29" s="13"/>
      <c r="H29" s="101" t="s">
        <v>43</v>
      </c>
    </row>
    <row r="30" spans="1:8">
      <c r="A30" s="100"/>
      <c r="B30" s="15" t="s">
        <v>117</v>
      </c>
      <c r="C30" s="100"/>
      <c r="D30" s="17">
        <v>0</v>
      </c>
      <c r="E30" s="13"/>
      <c r="F30" s="13"/>
      <c r="G30" s="13"/>
      <c r="H30" s="101"/>
    </row>
    <row r="31" spans="1:8">
      <c r="A31" s="100"/>
      <c r="B31" s="15" t="s">
        <v>118</v>
      </c>
      <c r="C31" s="100"/>
      <c r="D31" s="17">
        <v>0</v>
      </c>
      <c r="E31" s="13"/>
      <c r="F31" s="13"/>
      <c r="G31" s="13"/>
      <c r="H31" s="101"/>
    </row>
    <row r="32" spans="1:8">
      <c r="A32" s="100"/>
      <c r="B32" s="15" t="s">
        <v>119</v>
      </c>
      <c r="C32" s="100"/>
      <c r="D32" s="17">
        <v>206.34399017894</v>
      </c>
      <c r="E32" s="13"/>
      <c r="F32" s="13"/>
      <c r="G32" s="13"/>
      <c r="H32" s="101"/>
    </row>
    <row r="33" spans="1:8">
      <c r="A33" s="100" t="s">
        <v>124</v>
      </c>
      <c r="B33" s="15" t="s">
        <v>116</v>
      </c>
      <c r="C33" s="10"/>
      <c r="D33" s="12">
        <v>0</v>
      </c>
      <c r="E33" s="13"/>
      <c r="F33" s="13"/>
      <c r="G33" s="13"/>
      <c r="H33" s="16"/>
    </row>
    <row r="34" spans="1:8">
      <c r="A34" s="100"/>
      <c r="B34" s="15" t="s">
        <v>117</v>
      </c>
      <c r="C34" s="10"/>
      <c r="D34" s="12">
        <v>0</v>
      </c>
      <c r="E34" s="13"/>
      <c r="F34" s="13"/>
      <c r="G34" s="13"/>
      <c r="H34" s="16"/>
    </row>
    <row r="35" spans="1:8">
      <c r="A35" s="100"/>
      <c r="B35" s="15" t="s">
        <v>118</v>
      </c>
      <c r="C35" s="10"/>
      <c r="D35" s="12">
        <v>0</v>
      </c>
      <c r="E35" s="13"/>
      <c r="F35" s="13"/>
      <c r="G35" s="13"/>
      <c r="H35" s="16"/>
    </row>
    <row r="36" spans="1:8">
      <c r="A36" s="100"/>
      <c r="B36" s="15" t="s">
        <v>119</v>
      </c>
      <c r="C36" s="10"/>
      <c r="D36" s="12">
        <v>700.64621761417004</v>
      </c>
      <c r="E36" s="13"/>
      <c r="F36" s="13"/>
      <c r="G36" s="13"/>
      <c r="H36" s="16"/>
    </row>
    <row r="37" spans="1:8">
      <c r="A37" s="96" t="s">
        <v>76</v>
      </c>
      <c r="B37" s="97"/>
      <c r="C37" s="100" t="s">
        <v>125</v>
      </c>
      <c r="D37" s="17">
        <v>494.30222743523001</v>
      </c>
      <c r="E37" s="13">
        <v>5.0000000000000001E-3</v>
      </c>
      <c r="F37" s="13" t="s">
        <v>126</v>
      </c>
      <c r="G37" s="17">
        <v>98860.445487044999</v>
      </c>
      <c r="H37" s="16"/>
    </row>
    <row r="38" spans="1:8">
      <c r="A38" s="102">
        <v>1</v>
      </c>
      <c r="B38" s="15" t="s">
        <v>116</v>
      </c>
      <c r="C38" s="100"/>
      <c r="D38" s="17">
        <v>0</v>
      </c>
      <c r="E38" s="13"/>
      <c r="F38" s="13"/>
      <c r="G38" s="13"/>
      <c r="H38" s="101" t="s">
        <v>127</v>
      </c>
    </row>
    <row r="39" spans="1:8">
      <c r="A39" s="100"/>
      <c r="B39" s="15" t="s">
        <v>117</v>
      </c>
      <c r="C39" s="100"/>
      <c r="D39" s="17">
        <v>0</v>
      </c>
      <c r="E39" s="13"/>
      <c r="F39" s="13"/>
      <c r="G39" s="13"/>
      <c r="H39" s="101"/>
    </row>
    <row r="40" spans="1:8">
      <c r="A40" s="100"/>
      <c r="B40" s="15" t="s">
        <v>118</v>
      </c>
      <c r="C40" s="100"/>
      <c r="D40" s="17">
        <v>0</v>
      </c>
      <c r="E40" s="13"/>
      <c r="F40" s="13"/>
      <c r="G40" s="13"/>
      <c r="H40" s="101"/>
    </row>
    <row r="41" spans="1:8">
      <c r="A41" s="100"/>
      <c r="B41" s="15" t="s">
        <v>119</v>
      </c>
      <c r="C41" s="100"/>
      <c r="D41" s="17">
        <v>494.30222743523001</v>
      </c>
      <c r="E41" s="13"/>
      <c r="F41" s="13"/>
      <c r="G41" s="13"/>
      <c r="H41" s="101"/>
    </row>
    <row r="42" spans="1:8" ht="24.6">
      <c r="A42" s="98" t="s">
        <v>103</v>
      </c>
      <c r="B42" s="95"/>
      <c r="C42" s="10"/>
      <c r="D42" s="12">
        <v>0</v>
      </c>
      <c r="E42" s="13"/>
      <c r="F42" s="13"/>
      <c r="G42" s="13"/>
      <c r="H42" s="16"/>
    </row>
    <row r="43" spans="1:8">
      <c r="A43" s="100" t="s">
        <v>128</v>
      </c>
      <c r="B43" s="15" t="s">
        <v>116</v>
      </c>
      <c r="C43" s="10"/>
      <c r="D43" s="12">
        <v>0</v>
      </c>
      <c r="E43" s="13"/>
      <c r="F43" s="13"/>
      <c r="G43" s="13"/>
      <c r="H43" s="16"/>
    </row>
    <row r="44" spans="1:8">
      <c r="A44" s="100"/>
      <c r="B44" s="15" t="s">
        <v>117</v>
      </c>
      <c r="C44" s="10"/>
      <c r="D44" s="12">
        <v>0</v>
      </c>
      <c r="E44" s="13"/>
      <c r="F44" s="13"/>
      <c r="G44" s="13"/>
      <c r="H44" s="16"/>
    </row>
    <row r="45" spans="1:8">
      <c r="A45" s="100"/>
      <c r="B45" s="15" t="s">
        <v>118</v>
      </c>
      <c r="C45" s="10"/>
      <c r="D45" s="12">
        <v>0</v>
      </c>
      <c r="E45" s="13"/>
      <c r="F45" s="13"/>
      <c r="G45" s="13"/>
      <c r="H45" s="16"/>
    </row>
    <row r="46" spans="1:8">
      <c r="A46" s="100"/>
      <c r="B46" s="15" t="s">
        <v>119</v>
      </c>
      <c r="C46" s="10"/>
      <c r="D46" s="12">
        <v>0</v>
      </c>
      <c r="E46" s="13"/>
      <c r="F46" s="13"/>
      <c r="G46" s="13"/>
      <c r="H46" s="16"/>
    </row>
    <row r="47" spans="1:8">
      <c r="A47" s="96" t="s">
        <v>105</v>
      </c>
      <c r="B47" s="97"/>
      <c r="C47" s="100" t="s">
        <v>125</v>
      </c>
      <c r="D47" s="17">
        <v>0</v>
      </c>
      <c r="E47" s="13">
        <v>5.0000000000000001E-3</v>
      </c>
      <c r="F47" s="13" t="s">
        <v>126</v>
      </c>
      <c r="G47" s="17">
        <v>0</v>
      </c>
      <c r="H47" s="16"/>
    </row>
    <row r="48" spans="1:8">
      <c r="A48" s="102">
        <v>1</v>
      </c>
      <c r="B48" s="15" t="s">
        <v>116</v>
      </c>
      <c r="C48" s="100"/>
      <c r="D48" s="17">
        <v>0</v>
      </c>
      <c r="E48" s="13"/>
      <c r="F48" s="13"/>
      <c r="G48" s="13"/>
      <c r="H48" s="101" t="s">
        <v>127</v>
      </c>
    </row>
    <row r="49" spans="1:8">
      <c r="A49" s="100"/>
      <c r="B49" s="15" t="s">
        <v>117</v>
      </c>
      <c r="C49" s="100"/>
      <c r="D49" s="17">
        <v>0</v>
      </c>
      <c r="E49" s="13"/>
      <c r="F49" s="13"/>
      <c r="G49" s="13"/>
      <c r="H49" s="101"/>
    </row>
    <row r="50" spans="1:8">
      <c r="A50" s="100"/>
      <c r="B50" s="15" t="s">
        <v>118</v>
      </c>
      <c r="C50" s="100"/>
      <c r="D50" s="17">
        <v>0</v>
      </c>
      <c r="E50" s="13"/>
      <c r="F50" s="13"/>
      <c r="G50" s="13"/>
      <c r="H50" s="101"/>
    </row>
    <row r="51" spans="1:8">
      <c r="A51" s="100"/>
      <c r="B51" s="15" t="s">
        <v>119</v>
      </c>
      <c r="C51" s="100"/>
      <c r="D51" s="17">
        <v>0</v>
      </c>
      <c r="E51" s="13"/>
      <c r="F51" s="13"/>
      <c r="G51" s="13"/>
      <c r="H51" s="101"/>
    </row>
    <row r="52" spans="1:8">
      <c r="A52" s="18"/>
      <c r="C52" s="18"/>
      <c r="D52" s="7"/>
      <c r="E52" s="7"/>
      <c r="F52" s="7"/>
      <c r="G52" s="7"/>
      <c r="H52" s="19"/>
    </row>
    <row r="54" spans="1:8">
      <c r="A54" s="99" t="s">
        <v>129</v>
      </c>
      <c r="B54" s="99"/>
      <c r="C54" s="99"/>
      <c r="D54" s="99"/>
      <c r="E54" s="99"/>
      <c r="F54" s="99"/>
      <c r="G54" s="99"/>
      <c r="H54" s="99"/>
    </row>
    <row r="55" spans="1:8">
      <c r="A55" s="99" t="s">
        <v>130</v>
      </c>
      <c r="B55" s="99"/>
      <c r="C55" s="99"/>
      <c r="D55" s="99"/>
      <c r="E55" s="99"/>
      <c r="F55" s="99"/>
      <c r="G55" s="99"/>
      <c r="H55" s="99"/>
    </row>
  </sheetData>
  <mergeCells count="31">
    <mergeCell ref="H9:H12"/>
    <mergeCell ref="H19:H22"/>
    <mergeCell ref="H29:H32"/>
    <mergeCell ref="H38:H41"/>
    <mergeCell ref="H48:H51"/>
    <mergeCell ref="A55:H55"/>
    <mergeCell ref="A4:A7"/>
    <mergeCell ref="A9:A12"/>
    <mergeCell ref="A14:A17"/>
    <mergeCell ref="A19:A22"/>
    <mergeCell ref="A24:A27"/>
    <mergeCell ref="A29:A32"/>
    <mergeCell ref="A33:A36"/>
    <mergeCell ref="A38:A41"/>
    <mergeCell ref="A43:A46"/>
    <mergeCell ref="A48:A51"/>
    <mergeCell ref="C8:C12"/>
    <mergeCell ref="C18:C22"/>
    <mergeCell ref="C28:C32"/>
    <mergeCell ref="C37:C41"/>
    <mergeCell ref="C47:C51"/>
    <mergeCell ref="A28:B28"/>
    <mergeCell ref="A37:B37"/>
    <mergeCell ref="A42:B42"/>
    <mergeCell ref="A47:B47"/>
    <mergeCell ref="A54:H54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5"/>
  <sheetViews>
    <sheetView zoomScale="90" zoomScaleNormal="90" workbookViewId="0">
      <selection sqref="A1:XFD1048576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131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132</v>
      </c>
      <c r="B3" s="2" t="s">
        <v>133</v>
      </c>
      <c r="C3" s="2" t="s">
        <v>134</v>
      </c>
      <c r="D3" s="2" t="s">
        <v>135</v>
      </c>
      <c r="E3" s="2" t="s">
        <v>136</v>
      </c>
      <c r="F3" s="2" t="s">
        <v>137</v>
      </c>
      <c r="G3" s="2" t="s">
        <v>138</v>
      </c>
      <c r="H3" s="2" t="s">
        <v>139</v>
      </c>
    </row>
    <row r="4" spans="1:8" ht="39" customHeight="1">
      <c r="A4" s="3" t="s">
        <v>140</v>
      </c>
      <c r="B4" s="4" t="s">
        <v>121</v>
      </c>
      <c r="C4" s="5">
        <v>0.51693750000000005</v>
      </c>
      <c r="D4" s="5">
        <v>5103.9171675885</v>
      </c>
      <c r="E4" s="4">
        <v>0.4</v>
      </c>
      <c r="F4" s="3" t="s">
        <v>140</v>
      </c>
      <c r="G4" s="5">
        <v>2638.4061808203001</v>
      </c>
      <c r="H4" s="6" t="s">
        <v>141</v>
      </c>
    </row>
    <row r="5" spans="1:8" ht="39" customHeight="1">
      <c r="A5" s="3" t="s">
        <v>142</v>
      </c>
      <c r="B5" s="4" t="s">
        <v>121</v>
      </c>
      <c r="C5" s="5">
        <v>0.15075</v>
      </c>
      <c r="D5" s="5">
        <v>818.22700652441995</v>
      </c>
      <c r="E5" s="4">
        <v>0.4</v>
      </c>
      <c r="F5" s="3" t="s">
        <v>142</v>
      </c>
      <c r="G5" s="5">
        <v>123.34772123355999</v>
      </c>
      <c r="H5" s="6" t="s">
        <v>143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27-02-01</vt:lpstr>
      <vt:lpstr>ОСР 27-09-01</vt:lpstr>
      <vt:lpstr>ОСР 27-12-01</vt:lpstr>
      <vt:lpstr>ОСР 6-07-01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2025-11-19T07:25:01Z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19CD7F2883BB40028F10044738883B92_12</vt:lpwstr>
  </property>
  <property fmtid="{D5CDD505-2E9C-101B-9397-08002B2CF9AE}" pid="3" name="KSOProductBuildVer">
    <vt:lpwstr>1049-12.2.0.23131</vt:lpwstr>
  </property>
</Properties>
</file>